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3\"/>
    </mc:Choice>
  </mc:AlternateContent>
  <xr:revisionPtr revIDLastSave="0" documentId="13_ncr:1_{2F926C9F-52E1-4C99-928A-35EE9BABE764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6" i="15" l="1"/>
  <c r="AE46" i="15"/>
  <c r="AE47" i="15"/>
  <c r="AE48" i="15"/>
  <c r="AE49" i="15"/>
  <c r="AD46" i="15"/>
  <c r="L46" i="15"/>
  <c r="Z47" i="15"/>
  <c r="Z48" i="15"/>
  <c r="Z49" i="15"/>
  <c r="Z41" i="15"/>
  <c r="Z42" i="15"/>
  <c r="Z43" i="15"/>
  <c r="Z44" i="15"/>
  <c r="Z45" i="15"/>
  <c r="Z37" i="15"/>
  <c r="Z38" i="15"/>
  <c r="Z39" i="15"/>
  <c r="Z40" i="15"/>
  <c r="Z36" i="15"/>
  <c r="Z34" i="15"/>
  <c r="Z35" i="15"/>
  <c r="Z33" i="15"/>
  <c r="Z32" i="15"/>
  <c r="Z31" i="15"/>
  <c r="Z29" i="15"/>
  <c r="Z30" i="15"/>
  <c r="Z27" i="15"/>
  <c r="Z28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26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Z20" i="15"/>
  <c r="Z21" i="15"/>
  <c r="Z22" i="15"/>
  <c r="Z23" i="15"/>
  <c r="Z24" i="15"/>
  <c r="Z25" i="15"/>
  <c r="R89" i="15"/>
  <c r="AE35" i="15" l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L42" i="15"/>
  <c r="L43" i="15"/>
  <c r="L44" i="15"/>
  <c r="L45" i="15"/>
  <c r="L47" i="15"/>
  <c r="L48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5" i="15"/>
  <c r="L54" i="15"/>
  <c r="L53" i="15"/>
  <c r="L52" i="15"/>
  <c r="L51" i="15"/>
  <c r="L50" i="15"/>
  <c r="L49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7" i="15" l="1"/>
  <c r="X89" i="15" l="1"/>
  <c r="S89" i="15"/>
  <c r="O89" i="15"/>
  <c r="E20" i="16"/>
  <c r="L18" i="15"/>
  <c r="L19" i="15"/>
  <c r="L21" i="15"/>
  <c r="H25" i="3"/>
  <c r="D25" i="3" s="1"/>
  <c r="D23" i="3"/>
  <c r="Z7" i="15"/>
  <c r="Z8" i="15"/>
  <c r="Z9" i="15"/>
  <c r="Z6" i="15"/>
  <c r="L10" i="15"/>
  <c r="L11" i="15"/>
  <c r="L12" i="15"/>
  <c r="L13" i="15"/>
  <c r="L14" i="15"/>
  <c r="AD6" i="15" l="1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Z87" i="15"/>
  <c r="AA87" i="15"/>
  <c r="H87" i="15" l="1"/>
  <c r="AB87" i="15"/>
  <c r="AC87" i="15"/>
  <c r="I87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7" i="15"/>
  <c r="J87" i="15"/>
  <c r="K87" i="15"/>
  <c r="G87" i="15"/>
  <c r="B21" i="9"/>
  <c r="E87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AD39" i="15" s="1"/>
  <c r="AD40" i="15" s="1"/>
  <c r="AD41" i="15" s="1"/>
  <c r="AD42" i="15" s="1"/>
  <c r="AD43" i="15" s="1"/>
  <c r="AD44" i="15" s="1"/>
  <c r="AD45" i="15" s="1"/>
  <c r="AD47" i="15" s="1"/>
  <c r="AD48" i="15" s="1"/>
  <c r="AD49" i="15" s="1"/>
  <c r="W91" i="15" l="1"/>
  <c r="X91" i="15"/>
  <c r="U89" i="15"/>
  <c r="P89" i="15"/>
  <c r="P91" i="15" s="1"/>
  <c r="V89" i="15"/>
  <c r="V91" i="15" s="1"/>
  <c r="Q89" i="15"/>
  <c r="Q91" i="15" s="1"/>
  <c r="B30" i="9" l="1"/>
  <c r="C31" i="9" s="1"/>
  <c r="C33" i="9" s="1"/>
  <c r="R91" i="15"/>
  <c r="S91" i="15"/>
  <c r="B19" i="3"/>
  <c r="U91" i="15"/>
  <c r="L87" i="15" l="1"/>
  <c r="T89" i="15"/>
  <c r="T91" i="15" s="1"/>
  <c r="D22" i="3"/>
  <c r="B22" i="3"/>
  <c r="D20" i="16"/>
  <c r="G20" i="16" s="1"/>
  <c r="F20" i="16"/>
  <c r="C20" i="16"/>
  <c r="H28" i="13"/>
  <c r="H31" i="13" l="1"/>
  <c r="F22" i="3"/>
  <c r="J89" i="15" l="1"/>
  <c r="Y89" i="15"/>
  <c r="O91" i="15"/>
  <c r="N89" i="15"/>
  <c r="N91" i="15" s="1"/>
  <c r="M89" i="15"/>
  <c r="G89" i="15"/>
  <c r="B18" i="3"/>
  <c r="D19" i="3" l="1"/>
  <c r="F19" i="3" s="1"/>
  <c r="Y91" i="15"/>
  <c r="J91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5" i="15" l="1"/>
  <c r="B15" i="3"/>
  <c r="B28" i="3" s="1"/>
  <c r="M91" i="15"/>
  <c r="D15" i="3"/>
  <c r="F28" i="3" l="1"/>
  <c r="F15" i="3"/>
  <c r="B37" i="3"/>
  <c r="B7" i="3"/>
  <c r="B12" i="3" s="1"/>
  <c r="B30" i="3" s="1"/>
  <c r="G91" i="15"/>
  <c r="B34" i="3" l="1"/>
  <c r="F30" i="3"/>
  <c r="E94" i="15"/>
  <c r="F12" i="3"/>
</calcChain>
</file>

<file path=xl/sharedStrings.xml><?xml version="1.0" encoding="utf-8"?>
<sst xmlns="http://schemas.openxmlformats.org/spreadsheetml/2006/main" count="314" uniqueCount="202">
  <si>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</si>
  <si>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</si>
  <si>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</si>
  <si>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</si>
  <si>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</si>
  <si>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</si>
  <si>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</si>
  <si>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</si>
  <si>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</si>
  <si>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</si>
  <si>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</si>
  <si>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</si>
  <si>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</si>
  <si>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</si>
  <si>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</si>
  <si>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</si>
  <si>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</si>
  <si>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</si>
  <si>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</si>
  <si>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</si>
  <si>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</si>
  <si>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</si>
  <si>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</si>
  <si>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</si>
  <si>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</si>
  <si>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</si>
  <si>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</si>
  <si>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</si>
  <si>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</si>
  <si>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</si>
  <si>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</si>
  <si>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</si>
  <si>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</si>
  <si>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</si>
  <si>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</si>
  <si>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</si>
  <si>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</si>
  <si>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</si>
  <si>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</si>
  <si>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</si>
  <si>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</si>
  <si>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</si>
  <si>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</si>
  <si>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</si>
  <si>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</si>
  <si>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</si>
  <si>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</si>
  <si>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</si>
  <si>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</si>
  <si>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</si>
  <si>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</si>
  <si>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</si>
  <si>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</si>
  <si>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</si>
  <si>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</si>
  <si>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</si>
  <si>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</si>
  <si>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</si>
  <si>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</si>
  <si>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</si>
  <si>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</si>
  <si>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</si>
  <si>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</si>
  <si>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</si>
  <si>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</si>
  <si>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</si>
  <si>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</si>
  <si>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</si>
  <si>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</si>
  <si>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</si>
  <si>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</si>
  <si>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</si>
  <si>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</si>
  <si>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</si>
  <si>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</si>
  <si>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</si>
  <si>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</si>
  <si>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</si>
  <si>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</si>
  <si>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</si>
  <si>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</si>
  <si>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</si>
  <si>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</si>
  <si>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</si>
  <si>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</si>
  <si>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</si>
  <si>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</si>
  <si>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</si>
  <si>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</si>
  <si>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</si>
  <si>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</si>
  <si>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</si>
  <si>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</si>
  <si>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</si>
  <si>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</si>
  <si>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</si>
  <si>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</si>
  <si>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</si>
  <si>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</si>
  <si>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</si>
  <si>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</si>
  <si>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</si>
  <si>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</si>
  <si>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</si>
  <si>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</si>
  <si>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</si>
  <si>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</si>
  <si>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</si>
  <si>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</si>
  <si>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</si>
  <si>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</si>
  <si>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</si>
  <si>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</si>
  <si>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</si>
  <si>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</si>
  <si>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</si>
  <si>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</si>
  <si>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</si>
  <si>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</si>
  <si>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</si>
  <si>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</si>
  <si>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</si>
  <si>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</si>
  <si>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</si>
  <si>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</si>
  <si>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</si>
  <si>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</si>
  <si>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</si>
  <si>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</si>
  <si>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</si>
  <si>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</si>
  <si>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</si>
  <si>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</si>
  <si>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</si>
  <si>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</si>
  <si>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</si>
  <si>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</si>
  <si>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</si>
  <si>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</si>
  <si>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</si>
  <si>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</si>
  <si>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</si>
  <si>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</si>
  <si>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</si>
  <si>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</si>
  <si>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</si>
  <si>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</si>
  <si>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</si>
  <si>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</si>
  <si>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</si>
  <si>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</si>
  <si>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</si>
  <si>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</si>
  <si>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</si>
  <si>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</si>
  <si>
    <t>5th September</t>
  </si>
  <si>
    <t>23rd September</t>
  </si>
  <si>
    <t>30th September</t>
  </si>
  <si>
    <t>Anthony Ashwin</t>
  </si>
  <si>
    <t>Cheque</t>
  </si>
  <si>
    <t>P22/23-18</t>
  </si>
  <si>
    <t>P22/23-19</t>
  </si>
  <si>
    <t>10th October</t>
  </si>
  <si>
    <t>CMB Computers</t>
  </si>
  <si>
    <t>P22/23-20</t>
  </si>
  <si>
    <t>27th October</t>
  </si>
  <si>
    <t>P22/23-21</t>
  </si>
  <si>
    <t>P22/23-22</t>
  </si>
  <si>
    <t xml:space="preserve">5th Septeber </t>
  </si>
  <si>
    <t>21st November</t>
  </si>
  <si>
    <t>Transfer</t>
  </si>
  <si>
    <t>23rd November</t>
  </si>
  <si>
    <t>28th November</t>
  </si>
  <si>
    <t>P22/23-23</t>
  </si>
  <si>
    <t>P22/23-24</t>
  </si>
  <si>
    <t>P22/23-25</t>
  </si>
  <si>
    <t>12th December</t>
  </si>
  <si>
    <t>P22/23-26</t>
  </si>
  <si>
    <t>22nd December</t>
  </si>
  <si>
    <t>P22/23-27</t>
  </si>
  <si>
    <t>P22/23-28</t>
  </si>
  <si>
    <t>30th December</t>
  </si>
  <si>
    <t>3rd February</t>
  </si>
  <si>
    <t>P22/23-29</t>
  </si>
  <si>
    <t>P22/23-30</t>
  </si>
  <si>
    <t>16th February</t>
  </si>
  <si>
    <t>P22/23-31</t>
  </si>
  <si>
    <t>P22/23-32</t>
  </si>
  <si>
    <t>23rd February</t>
  </si>
  <si>
    <t>Chris Chandler (Ace Tree Svcs)</t>
  </si>
  <si>
    <t>P22/23-33</t>
  </si>
  <si>
    <t>Full Bank Reconciliation  - 31st March 2023</t>
  </si>
  <si>
    <t>Balance per Bank Statement 31st March 2023</t>
  </si>
  <si>
    <t>12 months to 31st March 2023</t>
  </si>
  <si>
    <t>12 months</t>
  </si>
  <si>
    <t xml:space="preserve">20th March </t>
  </si>
  <si>
    <t>Direct debit</t>
  </si>
  <si>
    <t>P22/23-34</t>
  </si>
  <si>
    <t>31st March</t>
  </si>
  <si>
    <t>P22/23-35</t>
  </si>
  <si>
    <t>6th March</t>
  </si>
  <si>
    <t>P22/23-36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</si>
</sst>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8" workbookViewId="0">
      <selection activeCell="C14" sqref="C14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191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192</v>
      </c>
      <c r="B6" s="26">
        <v>174.07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174.07</v>
      </c>
    </row>
    <row r="10" spans="1:3" ht="15.6" x14ac:dyDescent="0.3">
      <c r="A10" s="23" t="s">
        <v>70</v>
      </c>
    </row>
    <row r="11" spans="1:3" ht="15.6" x14ac:dyDescent="0.3">
      <c r="A11" s="23" t="s">
        <v>192</v>
      </c>
      <c r="B11" s="26">
        <v>1304.1099999999999</v>
      </c>
      <c r="C11" s="26">
        <f>B11</f>
        <v>1304.1099999999999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1478.1799999999998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book'!E87-'Cash book'!K87</f>
        <v>3678.92</v>
      </c>
    </row>
    <row r="21" spans="1:11" ht="15.6" x14ac:dyDescent="0.3">
      <c r="A21" s="23" t="s">
        <v>90</v>
      </c>
      <c r="B21" s="4">
        <f>'Cash book'!F87</f>
        <v>4658.4300000000012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-825.9300000000012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-825.9300000000012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book'!K87</f>
        <v>3.69</v>
      </c>
      <c r="C30" s="43"/>
    </row>
    <row r="31" spans="1:11" ht="15.6" x14ac:dyDescent="0.3">
      <c r="A31" s="23" t="s">
        <v>73</v>
      </c>
      <c r="B31" s="44"/>
      <c r="C31" s="43">
        <f>B27+B28-B29+B30</f>
        <v>2304.11</v>
      </c>
    </row>
    <row r="33" spans="1:3" ht="16.2" thickBot="1" x14ac:dyDescent="0.35">
      <c r="A33" s="23" t="s">
        <v>74</v>
      </c>
      <c r="B33" s="43"/>
      <c r="C33" s="42">
        <f>C25+C31</f>
        <v>1478.1799999999989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C7" sqref="C7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12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194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193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book'!G87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book'!J87+'Cash book'!K87</f>
        <v>182.60999999999999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book'!H87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3682.61</v>
      </c>
      <c r="C12" s="9"/>
      <c r="D12" s="34">
        <f>+H12*$H$1/12</f>
        <v>3000</v>
      </c>
      <c r="E12" s="9"/>
      <c r="F12" s="34">
        <f>+B12-D12</f>
        <v>682.61000000000013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book'!M87</f>
        <v>1376.3599999999997</v>
      </c>
      <c r="C15" s="9"/>
      <c r="D15" s="34">
        <f t="shared" ref="D15:D27" si="0">+H15*$H$1/12</f>
        <v>1200</v>
      </c>
      <c r="E15" s="9"/>
      <c r="F15" s="9">
        <f t="shared" ref="F15:F28" si="1">-B15+D15</f>
        <v>-176.35999999999967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book'!N87</f>
        <v>0</v>
      </c>
      <c r="C16" s="9"/>
      <c r="D16" s="34">
        <f t="shared" si="0"/>
        <v>50</v>
      </c>
      <c r="E16" s="9"/>
      <c r="F16" s="9">
        <f t="shared" si="1"/>
        <v>50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book'!Y87</f>
        <v>0</v>
      </c>
      <c r="C17" s="9"/>
      <c r="D17" s="34">
        <f t="shared" si="0"/>
        <v>100</v>
      </c>
      <c r="E17" s="9"/>
      <c r="F17" s="9">
        <f t="shared" si="1"/>
        <v>100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book'!P87</f>
        <v>40</v>
      </c>
      <c r="C18" s="9"/>
      <c r="D18" s="34">
        <f t="shared" si="0"/>
        <v>550</v>
      </c>
      <c r="E18" s="9"/>
      <c r="F18" s="9">
        <f t="shared" si="1"/>
        <v>510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book'!T87</f>
        <v>0</v>
      </c>
      <c r="C19" s="9"/>
      <c r="D19" s="34">
        <f t="shared" si="0"/>
        <v>700</v>
      </c>
      <c r="E19" s="9"/>
      <c r="F19" s="9">
        <f t="shared" si="1"/>
        <v>700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book'!U87</f>
        <v>1518.86</v>
      </c>
      <c r="C20" s="9"/>
      <c r="D20" s="34">
        <f t="shared" si="0"/>
        <v>250</v>
      </c>
      <c r="E20" s="9"/>
      <c r="F20" s="9">
        <f t="shared" si="1"/>
        <v>-1268.8599999999999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book'!Q87</f>
        <v>331.2</v>
      </c>
      <c r="C21" s="9"/>
      <c r="D21" s="34">
        <f t="shared" si="0"/>
        <v>375</v>
      </c>
      <c r="E21" s="9"/>
      <c r="F21" s="9">
        <f t="shared" si="1"/>
        <v>43.800000000000011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book'!O87</f>
        <v>43.62</v>
      </c>
      <c r="C22" s="9"/>
      <c r="D22" s="34">
        <f t="shared" si="0"/>
        <v>0</v>
      </c>
      <c r="E22" s="9"/>
      <c r="F22" s="9">
        <f t="shared" si="1"/>
        <v>-43.62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book'!S87</f>
        <v>295.05</v>
      </c>
      <c r="C23" s="9"/>
      <c r="D23" s="34">
        <f t="shared" si="0"/>
        <v>120</v>
      </c>
      <c r="E23" s="9"/>
      <c r="F23" s="9">
        <f t="shared" si="1"/>
        <v>-175.05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book'!V87</f>
        <v>0</v>
      </c>
      <c r="C24" s="9"/>
      <c r="D24" s="34">
        <f t="shared" si="0"/>
        <v>300</v>
      </c>
      <c r="E24" s="9"/>
      <c r="F24" s="9">
        <f t="shared" si="1"/>
        <v>300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book'!X87</f>
        <v>0</v>
      </c>
      <c r="C25" s="9"/>
      <c r="D25" s="34">
        <f t="shared" si="0"/>
        <v>700</v>
      </c>
      <c r="E25" s="9"/>
      <c r="F25" s="9">
        <f t="shared" si="1"/>
        <v>700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book'!W87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book'!R87</f>
        <v>654.34</v>
      </c>
      <c r="C27" s="9"/>
      <c r="D27" s="34">
        <f t="shared" si="0"/>
        <v>0</v>
      </c>
      <c r="E27" s="9"/>
      <c r="F27" s="9">
        <f t="shared" si="1"/>
        <v>-654.34</v>
      </c>
      <c r="G27" s="9"/>
      <c r="H27" s="9">
        <f>Budget!H22</f>
        <v>0</v>
      </c>
      <c r="I27" s="9"/>
    </row>
    <row r="28" spans="1:9" x14ac:dyDescent="0.3">
      <c r="B28" s="17">
        <f>SUM(B15:B27)</f>
        <v>4658.4299999999994</v>
      </c>
      <c r="C28" s="9"/>
      <c r="D28" s="17">
        <v>0</v>
      </c>
      <c r="E28" s="9"/>
      <c r="F28" s="17">
        <f t="shared" si="1"/>
        <v>-4658.4299999999994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-975.81999999999925</v>
      </c>
      <c r="C30" s="9"/>
      <c r="D30" s="34">
        <f>+D12-D28</f>
        <v>3000</v>
      </c>
      <c r="E30" s="9"/>
      <c r="F30" s="34">
        <f>+B30-D30</f>
        <v>-3975.8199999999993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1478.1800000000007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book'!F87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5"/>
  <sheetViews>
    <sheetView tabSelected="1" zoomScaleNormal="100" workbookViewId="0">
      <pane ySplit="3" topLeftCell="A35" activePane="bottomLeft" state="frozen"/>
      <selection activeCell="D1" sqref="D1"/>
      <selection pane="bottomLeft" activeCell="D50" sqref="D50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>
        <v>2.27</v>
      </c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49" si="1">SUM(M7:Y7)</f>
        <v>0</v>
      </c>
      <c r="AA7" s="4"/>
      <c r="AB7" s="4"/>
      <c r="AD7" s="32">
        <f t="shared" ref="AD7:AD14" si="2">AD6+L7-Z7</f>
        <v>318.88</v>
      </c>
      <c r="AE7" s="33">
        <f t="shared" ref="AE7:AE49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5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49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139</v>
      </c>
      <c r="B20" t="s">
        <v>140</v>
      </c>
      <c r="C20" t="s">
        <v>107</v>
      </c>
      <c r="D20" t="s">
        <v>141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0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0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142</v>
      </c>
      <c r="B21" t="s">
        <v>53</v>
      </c>
      <c r="C21" t="s">
        <v>107</v>
      </c>
      <c r="D21" t="s">
        <v>143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144</v>
      </c>
      <c r="C22" t="s">
        <v>107</v>
      </c>
      <c r="D22" t="s">
        <v>145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146</v>
      </c>
      <c r="B23" t="s">
        <v>53</v>
      </c>
      <c r="C23" t="s">
        <v>107</v>
      </c>
      <c r="D23" t="s">
        <v>147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148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149</v>
      </c>
      <c r="B25" t="s">
        <v>150</v>
      </c>
      <c r="C25" t="s">
        <v>107</v>
      </c>
      <c r="D25" t="s">
        <v>151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>
        <v>66.5</v>
      </c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152</v>
      </c>
      <c r="B26" t="s">
        <v>94</v>
      </c>
      <c r="C26" t="s">
        <v>107</v>
      </c>
      <c r="D26" t="s">
        <v>153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32">
        <f t="shared" si="5"/>
        <v>1774.9599999999998</v>
      </c>
      <c r="AE26" s="33">
        <f t="shared" si="3"/>
        <v>2300.59</v>
      </c>
    </row>
    <row r="27" spans="1:31" x14ac:dyDescent="0.3">
      <c r="A27" t="s">
        <v>155</v>
      </c>
      <c r="B27" t="s">
        <v>134</v>
      </c>
      <c r="C27" t="s">
        <v>67</v>
      </c>
      <c r="E27" s="32">
        <v>0.71</v>
      </c>
      <c r="F27" s="33"/>
      <c r="G27" s="4"/>
      <c r="H27" s="4"/>
      <c r="I27" s="4"/>
      <c r="J27" s="4"/>
      <c r="K27" s="4">
        <v>0.71</v>
      </c>
      <c r="L27" s="58">
        <f t="shared" si="4"/>
        <v>0.71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0</v>
      </c>
      <c r="AA27" s="4"/>
      <c r="AB27" s="4"/>
      <c r="AC27" s="33"/>
      <c r="AD27" s="32">
        <f t="shared" si="5"/>
        <v>1774.9599999999998</v>
      </c>
      <c r="AE27" s="33">
        <f t="shared" si="3"/>
        <v>2301.3000000000002</v>
      </c>
    </row>
    <row r="28" spans="1:31" x14ac:dyDescent="0.3">
      <c r="A28" t="s">
        <v>156</v>
      </c>
      <c r="B28" t="s">
        <v>94</v>
      </c>
      <c r="C28" t="s">
        <v>107</v>
      </c>
      <c r="D28" t="s">
        <v>160</v>
      </c>
      <c r="E28" s="32"/>
      <c r="F28" s="33">
        <v>99.5</v>
      </c>
      <c r="G28" s="4"/>
      <c r="H28" s="4"/>
      <c r="I28" s="4"/>
      <c r="J28" s="4"/>
      <c r="K28" s="4"/>
      <c r="L28" s="58">
        <f t="shared" si="4"/>
        <v>0</v>
      </c>
      <c r="M28" s="4">
        <v>99.5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1"/>
        <v>99.5</v>
      </c>
      <c r="AA28" s="4"/>
      <c r="AB28" s="4"/>
      <c r="AC28" s="33"/>
      <c r="AD28" s="32">
        <f t="shared" si="5"/>
        <v>1675.4599999999998</v>
      </c>
      <c r="AE28" s="33">
        <f t="shared" si="3"/>
        <v>2301.3000000000002</v>
      </c>
    </row>
    <row r="29" spans="1:31" x14ac:dyDescent="0.3">
      <c r="A29" t="s">
        <v>157</v>
      </c>
      <c r="B29" t="s">
        <v>158</v>
      </c>
      <c r="C29" t="s">
        <v>159</v>
      </c>
      <c r="D29" t="s">
        <v>161</v>
      </c>
      <c r="E29" s="32"/>
      <c r="F29" s="33">
        <v>30</v>
      </c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>
        <v>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30</v>
      </c>
      <c r="AA29" s="4"/>
      <c r="AB29" s="4"/>
      <c r="AC29" s="33"/>
      <c r="AD29" s="32">
        <f t="shared" si="5"/>
        <v>1645.4599999999998</v>
      </c>
      <c r="AE29" s="33">
        <f t="shared" si="3"/>
        <v>2301.3000000000002</v>
      </c>
    </row>
    <row r="30" spans="1:31" x14ac:dyDescent="0.3">
      <c r="A30" t="s">
        <v>162</v>
      </c>
      <c r="B30" t="s">
        <v>163</v>
      </c>
      <c r="C30" t="s">
        <v>107</v>
      </c>
      <c r="D30" t="s">
        <v>164</v>
      </c>
      <c r="E30" s="32"/>
      <c r="F30" s="33">
        <v>59.99</v>
      </c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>
        <v>59.99</v>
      </c>
      <c r="T30" s="4"/>
      <c r="U30" s="4"/>
      <c r="V30" s="4"/>
      <c r="W30" s="4"/>
      <c r="X30" s="4"/>
      <c r="Y30" s="4"/>
      <c r="Z30" s="4">
        <f t="shared" si="1"/>
        <v>59.99</v>
      </c>
      <c r="AA30" s="4"/>
      <c r="AB30" s="4"/>
      <c r="AC30" s="33">
        <v>10</v>
      </c>
      <c r="AD30" s="32">
        <f t="shared" si="5"/>
        <v>1585.4699999999998</v>
      </c>
      <c r="AE30" s="33">
        <f t="shared" si="3"/>
        <v>2301.3000000000002</v>
      </c>
    </row>
    <row r="31" spans="1:31" x14ac:dyDescent="0.3">
      <c r="A31" t="s">
        <v>165</v>
      </c>
      <c r="B31" t="s">
        <v>53</v>
      </c>
      <c r="C31" t="s">
        <v>107</v>
      </c>
      <c r="D31" t="s">
        <v>166</v>
      </c>
      <c r="E31" s="32"/>
      <c r="F31" s="33">
        <v>15.4</v>
      </c>
      <c r="G31" s="4"/>
      <c r="H31" s="4"/>
      <c r="I31" s="4"/>
      <c r="J31" s="4"/>
      <c r="K31" s="4"/>
      <c r="L31" s="58">
        <f t="shared" si="4"/>
        <v>0</v>
      </c>
      <c r="M31" s="4">
        <v>15.4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15.4</v>
      </c>
      <c r="AA31" s="4"/>
      <c r="AB31" s="4"/>
      <c r="AC31" s="33"/>
      <c r="AD31" s="32">
        <f t="shared" si="5"/>
        <v>1570.0699999999997</v>
      </c>
      <c r="AE31" s="33">
        <f t="shared" si="3"/>
        <v>2301.3000000000002</v>
      </c>
    </row>
    <row r="32" spans="1:31" x14ac:dyDescent="0.3">
      <c r="B32" t="s">
        <v>94</v>
      </c>
      <c r="C32" t="s">
        <v>107</v>
      </c>
      <c r="D32" t="s">
        <v>167</v>
      </c>
      <c r="E32" s="32"/>
      <c r="F32" s="33">
        <v>99.3</v>
      </c>
      <c r="G32" s="4"/>
      <c r="H32" s="4"/>
      <c r="I32" s="4"/>
      <c r="J32" s="4"/>
      <c r="K32" s="4"/>
      <c r="L32" s="58">
        <f t="shared" si="4"/>
        <v>0</v>
      </c>
      <c r="M32" s="4">
        <v>99.3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99.3</v>
      </c>
      <c r="AA32" s="4"/>
      <c r="AB32" s="4"/>
      <c r="AC32" s="33"/>
      <c r="AD32" s="32">
        <f t="shared" si="5"/>
        <v>1470.7699999999998</v>
      </c>
      <c r="AE32" s="33">
        <f t="shared" si="3"/>
        <v>2301.3000000000002</v>
      </c>
    </row>
    <row r="33" spans="1:31" x14ac:dyDescent="0.3">
      <c r="A33" t="s">
        <v>169</v>
      </c>
      <c r="B33" t="s">
        <v>94</v>
      </c>
      <c r="C33" t="s">
        <v>107</v>
      </c>
      <c r="D33" t="s">
        <v>173</v>
      </c>
      <c r="E33" s="32"/>
      <c r="F33" s="33">
        <v>168.7</v>
      </c>
      <c r="G33" s="4"/>
      <c r="H33" s="4"/>
      <c r="I33" s="4"/>
      <c r="J33" s="4"/>
      <c r="K33" s="4"/>
      <c r="L33" s="58">
        <f t="shared" si="4"/>
        <v>0</v>
      </c>
      <c r="M33" s="4">
        <v>168.7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1"/>
        <v>168.7</v>
      </c>
      <c r="AA33" s="4"/>
      <c r="AB33" s="4"/>
      <c r="AC33" s="33"/>
      <c r="AD33" s="32">
        <f t="shared" si="5"/>
        <v>1302.0699999999997</v>
      </c>
      <c r="AE33" s="33">
        <f t="shared" si="3"/>
        <v>2301.3000000000002</v>
      </c>
    </row>
    <row r="34" spans="1:31" x14ac:dyDescent="0.3">
      <c r="B34" t="s">
        <v>170</v>
      </c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1"/>
        <v>0</v>
      </c>
      <c r="AA34" s="4"/>
      <c r="AB34" s="4">
        <v>1000</v>
      </c>
      <c r="AC34" s="33"/>
      <c r="AD34" s="32">
        <f>AD33+L34-Z34-K34+AB34</f>
        <v>2302.0699999999997</v>
      </c>
      <c r="AE34" s="33">
        <f t="shared" si="3"/>
        <v>2301.3000000000002</v>
      </c>
    </row>
    <row r="35" spans="1:31" x14ac:dyDescent="0.3">
      <c r="A35" t="s">
        <v>171</v>
      </c>
      <c r="B35" t="s">
        <v>116</v>
      </c>
      <c r="C35" t="s">
        <v>107</v>
      </c>
      <c r="D35" t="s">
        <v>174</v>
      </c>
      <c r="E35" s="32"/>
      <c r="F35" s="33">
        <v>1368.86</v>
      </c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>
        <v>1368.86</v>
      </c>
      <c r="V35" s="4"/>
      <c r="W35" s="4"/>
      <c r="X35" s="4"/>
      <c r="Y35" s="4"/>
      <c r="Z35" s="4">
        <f t="shared" si="1"/>
        <v>1368.86</v>
      </c>
      <c r="AA35" s="4"/>
      <c r="AB35" s="4"/>
      <c r="AC35" s="33">
        <v>228.14</v>
      </c>
      <c r="AD35" s="32">
        <f t="shared" si="5"/>
        <v>933.20999999999981</v>
      </c>
      <c r="AE35" s="33">
        <f>AE34+K35-AB34</f>
        <v>1301.3000000000002</v>
      </c>
    </row>
    <row r="36" spans="1:31" x14ac:dyDescent="0.3">
      <c r="A36" t="s">
        <v>172</v>
      </c>
      <c r="B36" t="s">
        <v>94</v>
      </c>
      <c r="C36" t="s">
        <v>107</v>
      </c>
      <c r="D36" t="s">
        <v>175</v>
      </c>
      <c r="E36" s="32"/>
      <c r="F36" s="33">
        <v>95.34</v>
      </c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>
        <v>95.34</v>
      </c>
      <c r="S36" s="4"/>
      <c r="T36" s="4"/>
      <c r="U36" s="4"/>
      <c r="V36" s="4"/>
      <c r="W36" s="4"/>
      <c r="X36" s="4"/>
      <c r="Y36" s="4"/>
      <c r="Z36" s="4">
        <f t="shared" si="1"/>
        <v>95.34</v>
      </c>
      <c r="AA36" s="4"/>
      <c r="AB36" s="4"/>
      <c r="AC36" s="33">
        <v>15.89</v>
      </c>
      <c r="AD36" s="32">
        <f t="shared" si="5"/>
        <v>837.86999999999978</v>
      </c>
      <c r="AE36" s="33">
        <f t="shared" si="3"/>
        <v>1301.3000000000002</v>
      </c>
    </row>
    <row r="37" spans="1:31" x14ac:dyDescent="0.3">
      <c r="A37" t="s">
        <v>176</v>
      </c>
      <c r="B37" t="s">
        <v>94</v>
      </c>
      <c r="C37" t="s">
        <v>107</v>
      </c>
      <c r="D37" t="s">
        <v>177</v>
      </c>
      <c r="E37" s="32"/>
      <c r="F37" s="33">
        <v>20</v>
      </c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>
        <v>20</v>
      </c>
      <c r="T37" s="4"/>
      <c r="U37" s="4"/>
      <c r="V37" s="4"/>
      <c r="W37" s="4"/>
      <c r="X37" s="4"/>
      <c r="Y37" s="4"/>
      <c r="Z37" s="4">
        <f t="shared" si="1"/>
        <v>20</v>
      </c>
      <c r="AA37" s="4"/>
      <c r="AB37" s="4"/>
      <c r="AC37" s="33">
        <v>3.33</v>
      </c>
      <c r="AD37" s="32">
        <f t="shared" si="5"/>
        <v>817.86999999999978</v>
      </c>
      <c r="AE37" s="33">
        <f t="shared" si="3"/>
        <v>1301.3000000000002</v>
      </c>
    </row>
    <row r="38" spans="1:31" x14ac:dyDescent="0.3">
      <c r="A38" t="s">
        <v>178</v>
      </c>
      <c r="B38" t="s">
        <v>94</v>
      </c>
      <c r="C38" t="s">
        <v>107</v>
      </c>
      <c r="D38" t="s">
        <v>179</v>
      </c>
      <c r="E38" s="32"/>
      <c r="F38" s="33">
        <v>107.9</v>
      </c>
      <c r="G38" s="4"/>
      <c r="H38" s="4"/>
      <c r="I38" s="4"/>
      <c r="J38" s="4"/>
      <c r="K38" s="4"/>
      <c r="L38" s="61">
        <f t="shared" si="4"/>
        <v>0</v>
      </c>
      <c r="M38" s="4">
        <v>107.9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1"/>
        <v>107.9</v>
      </c>
      <c r="AA38" s="4"/>
      <c r="AB38" s="4"/>
      <c r="AC38" s="33"/>
      <c r="AD38" s="32">
        <f t="shared" si="5"/>
        <v>709.9699999999998</v>
      </c>
      <c r="AE38" s="33">
        <f t="shared" si="3"/>
        <v>1301.3000000000002</v>
      </c>
    </row>
    <row r="39" spans="1:31" x14ac:dyDescent="0.3">
      <c r="B39" t="s">
        <v>53</v>
      </c>
      <c r="C39" t="s">
        <v>107</v>
      </c>
      <c r="D39" t="s">
        <v>180</v>
      </c>
      <c r="E39" s="32"/>
      <c r="F39" s="33">
        <v>6.8</v>
      </c>
      <c r="G39" s="4"/>
      <c r="H39" s="4"/>
      <c r="I39" s="4"/>
      <c r="J39" s="4"/>
      <c r="K39" s="4"/>
      <c r="L39" s="61">
        <f t="shared" si="4"/>
        <v>0</v>
      </c>
      <c r="M39" s="4">
        <v>6.8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1"/>
        <v>6.8</v>
      </c>
      <c r="AA39" s="4"/>
      <c r="AB39" s="4"/>
      <c r="AC39" s="33"/>
      <c r="AD39" s="32">
        <f t="shared" si="5"/>
        <v>703.16999999999985</v>
      </c>
      <c r="AE39" s="33">
        <f t="shared" si="3"/>
        <v>1301.3000000000002</v>
      </c>
    </row>
    <row r="40" spans="1:31" x14ac:dyDescent="0.3">
      <c r="A40" t="s">
        <v>181</v>
      </c>
      <c r="B40" t="s">
        <v>134</v>
      </c>
      <c r="C40" t="s">
        <v>67</v>
      </c>
      <c r="E40" s="32">
        <v>1.19</v>
      </c>
      <c r="F40" s="33"/>
      <c r="G40" s="4"/>
      <c r="H40" s="4"/>
      <c r="I40" s="4"/>
      <c r="J40" s="4"/>
      <c r="K40" s="4">
        <v>1.19</v>
      </c>
      <c r="L40" s="61">
        <f t="shared" si="4"/>
        <v>1.19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1"/>
        <v>0</v>
      </c>
      <c r="AA40" s="4"/>
      <c r="AB40" s="4"/>
      <c r="AC40" s="33"/>
      <c r="AD40" s="32">
        <f t="shared" si="5"/>
        <v>703.16999999999985</v>
      </c>
      <c r="AE40" s="33">
        <f t="shared" si="3"/>
        <v>1302.4900000000002</v>
      </c>
    </row>
    <row r="41" spans="1:31" x14ac:dyDescent="0.3">
      <c r="A41" t="s">
        <v>182</v>
      </c>
      <c r="B41" t="s">
        <v>53</v>
      </c>
      <c r="C41" t="s">
        <v>107</v>
      </c>
      <c r="D41" t="s">
        <v>183</v>
      </c>
      <c r="E41" s="32"/>
      <c r="F41" s="33">
        <v>6.6</v>
      </c>
      <c r="G41" s="4"/>
      <c r="H41" s="4"/>
      <c r="I41" s="4"/>
      <c r="J41" s="4"/>
      <c r="K41" s="4"/>
      <c r="L41" s="61">
        <f t="shared" si="4"/>
        <v>0</v>
      </c>
      <c r="M41" s="4">
        <v>6.6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si="1"/>
        <v>6.6</v>
      </c>
      <c r="AA41" s="4"/>
      <c r="AB41" s="4"/>
      <c r="AC41" s="33"/>
      <c r="AD41" s="32">
        <f t="shared" si="5"/>
        <v>696.56999999999982</v>
      </c>
      <c r="AE41" s="33">
        <f t="shared" si="3"/>
        <v>1302.4900000000002</v>
      </c>
    </row>
    <row r="42" spans="1:31" x14ac:dyDescent="0.3">
      <c r="B42" t="s">
        <v>94</v>
      </c>
      <c r="C42" t="s">
        <v>107</v>
      </c>
      <c r="D42" t="s">
        <v>184</v>
      </c>
      <c r="E42" s="32"/>
      <c r="F42" s="33">
        <v>108.1</v>
      </c>
      <c r="G42" s="4"/>
      <c r="H42" s="4"/>
      <c r="I42" s="4"/>
      <c r="J42" s="4"/>
      <c r="K42" s="4"/>
      <c r="L42" s="61">
        <f t="shared" si="4"/>
        <v>0</v>
      </c>
      <c r="M42" s="4">
        <v>108.1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1"/>
        <v>108.1</v>
      </c>
      <c r="AA42" s="4"/>
      <c r="AB42" s="4"/>
      <c r="AC42" s="33"/>
      <c r="AD42" s="32">
        <f t="shared" si="5"/>
        <v>588.4699999999998</v>
      </c>
      <c r="AE42" s="33">
        <f t="shared" si="3"/>
        <v>1302.4900000000002</v>
      </c>
    </row>
    <row r="43" spans="1:31" x14ac:dyDescent="0.3">
      <c r="A43" t="s">
        <v>185</v>
      </c>
      <c r="B43" t="s">
        <v>53</v>
      </c>
      <c r="C43" t="s">
        <v>107</v>
      </c>
      <c r="D43" t="s">
        <v>186</v>
      </c>
      <c r="E43" s="32"/>
      <c r="F43" s="33">
        <v>6.8</v>
      </c>
      <c r="G43" s="4"/>
      <c r="H43" s="4"/>
      <c r="I43" s="4"/>
      <c r="J43" s="4"/>
      <c r="K43" s="4"/>
      <c r="L43" s="61">
        <f t="shared" si="4"/>
        <v>0</v>
      </c>
      <c r="M43" s="4">
        <v>6.8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1"/>
        <v>6.8</v>
      </c>
      <c r="AA43" s="4"/>
      <c r="AB43" s="4"/>
      <c r="AC43" s="33"/>
      <c r="AD43" s="32">
        <f t="shared" si="5"/>
        <v>581.66999999999985</v>
      </c>
      <c r="AE43" s="33">
        <f t="shared" si="3"/>
        <v>1302.4900000000002</v>
      </c>
    </row>
    <row r="44" spans="1:31" x14ac:dyDescent="0.3">
      <c r="B44" t="s">
        <v>94</v>
      </c>
      <c r="C44" t="s">
        <v>107</v>
      </c>
      <c r="D44" t="s">
        <v>187</v>
      </c>
      <c r="E44" s="32"/>
      <c r="F44" s="33">
        <v>107.9</v>
      </c>
      <c r="G44" s="4"/>
      <c r="H44" s="4"/>
      <c r="I44" s="4"/>
      <c r="J44" s="4"/>
      <c r="K44" s="4"/>
      <c r="L44" s="61">
        <f t="shared" si="4"/>
        <v>0</v>
      </c>
      <c r="M44" s="4">
        <v>107.9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1"/>
        <v>107.9</v>
      </c>
      <c r="AA44" s="4"/>
      <c r="AB44" s="4"/>
      <c r="AC44" s="33"/>
      <c r="AD44" s="32">
        <f t="shared" si="5"/>
        <v>473.76999999999987</v>
      </c>
      <c r="AE44" s="33">
        <f t="shared" si="3"/>
        <v>1302.4900000000002</v>
      </c>
    </row>
    <row r="45" spans="1:31" x14ac:dyDescent="0.3">
      <c r="A45" t="s">
        <v>188</v>
      </c>
      <c r="B45" t="s">
        <v>189</v>
      </c>
      <c r="C45" t="s">
        <v>107</v>
      </c>
      <c r="D45" t="s">
        <v>190</v>
      </c>
      <c r="E45" s="32"/>
      <c r="F45" s="33">
        <v>150</v>
      </c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>
        <v>150</v>
      </c>
      <c r="V45" s="4"/>
      <c r="W45" s="4"/>
      <c r="X45" s="4"/>
      <c r="Y45" s="4"/>
      <c r="Z45" s="4">
        <f t="shared" si="1"/>
        <v>150</v>
      </c>
      <c r="AA45" s="4"/>
      <c r="AB45" s="4"/>
      <c r="AC45" s="33"/>
      <c r="AD45" s="32">
        <f t="shared" si="5"/>
        <v>323.76999999999987</v>
      </c>
      <c r="AE45" s="33">
        <f t="shared" si="3"/>
        <v>1302.4900000000002</v>
      </c>
    </row>
    <row r="46" spans="1:31" x14ac:dyDescent="0.3">
      <c r="A46" t="s">
        <v>200</v>
      </c>
      <c r="B46" t="s">
        <v>134</v>
      </c>
      <c r="C46" t="s">
        <v>67</v>
      </c>
      <c r="E46" s="32">
        <v>1.62</v>
      </c>
      <c r="F46" s="33"/>
      <c r="G46" s="4"/>
      <c r="H46" s="4"/>
      <c r="I46" s="4"/>
      <c r="J46" s="4"/>
      <c r="K46" s="4">
        <v>1.62</v>
      </c>
      <c r="L46" s="61">
        <f t="shared" si="4"/>
        <v>1.62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1"/>
        <v>0</v>
      </c>
      <c r="AA46" s="4"/>
      <c r="AB46" s="4"/>
      <c r="AC46" s="33"/>
      <c r="AD46" s="32">
        <f t="shared" si="5"/>
        <v>323.76999999999987</v>
      </c>
      <c r="AE46" s="33">
        <f t="shared" si="3"/>
        <v>1304.1100000000001</v>
      </c>
    </row>
    <row r="47" spans="1:31" x14ac:dyDescent="0.3">
      <c r="A47" t="s">
        <v>195</v>
      </c>
      <c r="B47" t="s">
        <v>97</v>
      </c>
      <c r="C47" t="s">
        <v>196</v>
      </c>
      <c r="D47" t="s">
        <v>197</v>
      </c>
      <c r="E47" s="32"/>
      <c r="F47" s="33">
        <v>35</v>
      </c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>
        <v>35</v>
      </c>
      <c r="T47" s="4"/>
      <c r="U47" s="4"/>
      <c r="V47" s="4"/>
      <c r="W47" s="4"/>
      <c r="X47" s="4"/>
      <c r="Y47" s="4"/>
      <c r="Z47" s="4">
        <f t="shared" si="1"/>
        <v>35</v>
      </c>
      <c r="AA47" s="4"/>
      <c r="AB47" s="4"/>
      <c r="AC47" s="33"/>
      <c r="AD47" s="32">
        <f>AD45+L47-Z47-K47</f>
        <v>288.76999999999987</v>
      </c>
      <c r="AE47" s="33">
        <f t="shared" si="3"/>
        <v>1304.1100000000001</v>
      </c>
    </row>
    <row r="48" spans="1:31" x14ac:dyDescent="0.3">
      <c r="A48" t="s">
        <v>198</v>
      </c>
      <c r="B48" t="s">
        <v>53</v>
      </c>
      <c r="C48" t="s">
        <v>107</v>
      </c>
      <c r="D48" t="s">
        <v>199</v>
      </c>
      <c r="E48" s="32"/>
      <c r="F48" s="33">
        <v>6.6</v>
      </c>
      <c r="G48" s="4"/>
      <c r="H48" s="4"/>
      <c r="I48" s="4"/>
      <c r="J48" s="4"/>
      <c r="K48" s="4"/>
      <c r="L48" s="61">
        <f t="shared" si="4"/>
        <v>0</v>
      </c>
      <c r="M48" s="4">
        <v>6.6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1"/>
        <v>6.6</v>
      </c>
      <c r="AA48" s="4"/>
      <c r="AB48" s="4"/>
      <c r="AC48" s="33"/>
      <c r="AD48" s="32">
        <f t="shared" si="5"/>
        <v>282.16999999999985</v>
      </c>
      <c r="AE48" s="33">
        <f t="shared" si="3"/>
        <v>1304.1100000000001</v>
      </c>
    </row>
    <row r="49" spans="2:31" x14ac:dyDescent="0.3">
      <c r="B49" t="s">
        <v>94</v>
      </c>
      <c r="C49" t="s">
        <v>107</v>
      </c>
      <c r="D49" t="s">
        <v>201</v>
      </c>
      <c r="E49" s="32"/>
      <c r="F49" s="33">
        <v>108.1</v>
      </c>
      <c r="G49" s="4"/>
      <c r="H49" s="4"/>
      <c r="I49" s="4"/>
      <c r="J49" s="4"/>
      <c r="K49" s="4"/>
      <c r="L49" s="61">
        <f t="shared" si="4"/>
        <v>0</v>
      </c>
      <c r="M49" s="4">
        <v>108.1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1"/>
        <v>108.1</v>
      </c>
      <c r="AA49" s="4"/>
      <c r="AB49" s="4"/>
      <c r="AC49" s="33"/>
      <c r="AD49" s="71">
        <f t="shared" si="5"/>
        <v>174.06999999999985</v>
      </c>
      <c r="AE49" s="72">
        <f t="shared" si="3"/>
        <v>1304.1100000000001</v>
      </c>
    </row>
    <row r="50" spans="2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2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2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2:31" x14ac:dyDescent="0.3">
      <c r="E53" s="32"/>
      <c r="F53" s="33"/>
      <c r="G53" s="4"/>
      <c r="H53" s="4"/>
      <c r="I53" s="4"/>
      <c r="J53" s="4"/>
      <c r="K53" s="4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2:31" x14ac:dyDescent="0.3">
      <c r="E54" s="29"/>
      <c r="F54" s="33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32"/>
      <c r="AE54" s="33"/>
    </row>
    <row r="55" spans="2:31" x14ac:dyDescent="0.3">
      <c r="E55" s="29"/>
      <c r="F55" s="30"/>
      <c r="L55" s="61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2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2:31" x14ac:dyDescent="0.3">
      <c r="E57" s="29"/>
      <c r="F57" s="30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2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2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2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2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2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2:31" x14ac:dyDescent="0.3">
      <c r="E63" s="32"/>
      <c r="F63" s="33"/>
      <c r="G63" s="4"/>
      <c r="H63" s="4"/>
      <c r="I63" s="4"/>
      <c r="J63" s="4"/>
      <c r="K63" s="4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2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5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6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66"/>
      <c r="AE74" s="67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68"/>
      <c r="AE75" s="69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5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33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6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33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32"/>
      <c r="AE85" s="33"/>
    </row>
    <row r="86" spans="3:31" x14ac:dyDescent="0.3">
      <c r="E86" s="32"/>
      <c r="F86" s="62"/>
      <c r="G86" s="4"/>
      <c r="H86" s="4"/>
      <c r="I86" s="4"/>
      <c r="J86" s="4"/>
      <c r="K86" s="4"/>
      <c r="L86" s="58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3"/>
      <c r="AD86" s="64"/>
      <c r="AE86" s="65"/>
    </row>
    <row r="87" spans="3:31" x14ac:dyDescent="0.3">
      <c r="C87" s="3" t="s">
        <v>8</v>
      </c>
      <c r="E87" s="31">
        <f t="shared" ref="E87:AC87" si="6">SUM(E6:E86)</f>
        <v>3682.61</v>
      </c>
      <c r="F87" s="31">
        <f t="shared" si="6"/>
        <v>4658.4300000000012</v>
      </c>
      <c r="G87" s="31">
        <f t="shared" si="6"/>
        <v>3000</v>
      </c>
      <c r="H87" s="31">
        <f t="shared" si="6"/>
        <v>500</v>
      </c>
      <c r="I87" s="31">
        <f t="shared" si="6"/>
        <v>0</v>
      </c>
      <c r="J87" s="31">
        <f t="shared" si="6"/>
        <v>178.92</v>
      </c>
      <c r="K87" s="31">
        <f t="shared" si="6"/>
        <v>3.69</v>
      </c>
      <c r="L87" s="31">
        <f t="shared" si="6"/>
        <v>3682.61</v>
      </c>
      <c r="M87" s="31">
        <f t="shared" si="6"/>
        <v>1376.3599999999997</v>
      </c>
      <c r="N87" s="31">
        <f t="shared" si="6"/>
        <v>0</v>
      </c>
      <c r="O87" s="31">
        <f t="shared" si="6"/>
        <v>43.62</v>
      </c>
      <c r="P87" s="31">
        <f t="shared" si="6"/>
        <v>40</v>
      </c>
      <c r="Q87" s="31">
        <f t="shared" si="6"/>
        <v>331.2</v>
      </c>
      <c r="R87" s="31">
        <f t="shared" si="6"/>
        <v>654.34</v>
      </c>
      <c r="S87" s="31">
        <f t="shared" si="6"/>
        <v>295.05</v>
      </c>
      <c r="T87" s="31">
        <f t="shared" si="6"/>
        <v>0</v>
      </c>
      <c r="U87" s="31">
        <f t="shared" si="6"/>
        <v>1518.86</v>
      </c>
      <c r="V87" s="31">
        <f t="shared" si="6"/>
        <v>0</v>
      </c>
      <c r="W87" s="31">
        <f t="shared" si="6"/>
        <v>399</v>
      </c>
      <c r="X87" s="31">
        <f t="shared" si="6"/>
        <v>0</v>
      </c>
      <c r="Y87" s="31">
        <f t="shared" si="6"/>
        <v>0</v>
      </c>
      <c r="Z87" s="31">
        <f t="shared" si="6"/>
        <v>4658.4300000000012</v>
      </c>
      <c r="AA87" s="31">
        <f t="shared" si="6"/>
        <v>0</v>
      </c>
      <c r="AB87" s="31">
        <f t="shared" si="6"/>
        <v>1000</v>
      </c>
      <c r="AC87" s="60">
        <f t="shared" si="6"/>
        <v>326.12999999999994</v>
      </c>
      <c r="AD87" s="4"/>
      <c r="AE87" s="30"/>
    </row>
    <row r="88" spans="3:31" x14ac:dyDescent="0.3">
      <c r="E88" s="29"/>
      <c r="F88" s="30"/>
      <c r="AC88" s="30"/>
      <c r="AE88" s="30"/>
    </row>
    <row r="89" spans="3:31" ht="15" thickBot="1" x14ac:dyDescent="0.35">
      <c r="C89" s="3" t="s">
        <v>56</v>
      </c>
      <c r="E89" s="57" t="s">
        <v>83</v>
      </c>
      <c r="F89" s="57" t="s">
        <v>83</v>
      </c>
      <c r="G89" s="4">
        <f>Budget!H34</f>
        <v>0</v>
      </c>
      <c r="H89" s="57" t="s">
        <v>83</v>
      </c>
      <c r="I89" s="63"/>
      <c r="J89" s="4">
        <f>Budget!H27</f>
        <v>0</v>
      </c>
      <c r="K89" s="48" t="s">
        <v>83</v>
      </c>
      <c r="L89" s="48" t="s">
        <v>83</v>
      </c>
      <c r="M89" s="4">
        <f>Budget!H6</f>
        <v>1200</v>
      </c>
      <c r="N89" s="4">
        <f>Budget!H7</f>
        <v>50</v>
      </c>
      <c r="O89" s="4">
        <f>Budget!H19</f>
        <v>120</v>
      </c>
      <c r="P89" s="4">
        <f>Budget!H9+Budget!H15</f>
        <v>550</v>
      </c>
      <c r="Q89" s="4">
        <f>Budget!H11</f>
        <v>375</v>
      </c>
      <c r="R89" s="4">
        <f>Budget!H22</f>
        <v>0</v>
      </c>
      <c r="S89" s="4">
        <f>Budget!H12+Budget!H13+Budget!H14</f>
        <v>200</v>
      </c>
      <c r="T89" s="4">
        <f>Budget!H17</f>
        <v>700</v>
      </c>
      <c r="U89" s="4">
        <f>Budget!H10</f>
        <v>250</v>
      </c>
      <c r="V89" s="4">
        <f>Budget!H16</f>
        <v>300</v>
      </c>
      <c r="W89" s="4"/>
      <c r="X89" s="4">
        <f>Budget!H18</f>
        <v>50</v>
      </c>
      <c r="Y89" s="4">
        <f>Budget!H8</f>
        <v>100</v>
      </c>
      <c r="Z89" s="48" t="s">
        <v>83</v>
      </c>
      <c r="AA89" s="48"/>
      <c r="AB89" s="48" t="s">
        <v>83</v>
      </c>
      <c r="AC89" s="49" t="s">
        <v>83</v>
      </c>
      <c r="AE89" s="30"/>
    </row>
    <row r="90" spans="3:31" ht="15" thickTop="1" x14ac:dyDescent="0.3">
      <c r="E90" s="29"/>
      <c r="F90" s="30"/>
      <c r="K90" s="50"/>
      <c r="L90" s="50"/>
      <c r="Z90" s="50"/>
      <c r="AA90" s="50"/>
      <c r="AB90" s="50"/>
      <c r="AC90" s="51"/>
      <c r="AE90" s="30"/>
    </row>
    <row r="91" spans="3:31" ht="15" thickBot="1" x14ac:dyDescent="0.35">
      <c r="C91" s="3" t="s">
        <v>34</v>
      </c>
      <c r="E91" s="57" t="s">
        <v>83</v>
      </c>
      <c r="F91" s="57" t="s">
        <v>83</v>
      </c>
      <c r="G91" s="35">
        <f t="shared" ref="G91:J91" si="7">G87-G89</f>
        <v>3000</v>
      </c>
      <c r="H91" s="57"/>
      <c r="I91" s="57"/>
      <c r="J91" s="35">
        <f t="shared" si="7"/>
        <v>178.92</v>
      </c>
      <c r="K91" s="52"/>
      <c r="L91" s="52"/>
      <c r="M91" s="56">
        <f>M89-M87</f>
        <v>-176.35999999999967</v>
      </c>
      <c r="N91" s="56">
        <f t="shared" ref="N91:Y91" si="8">N89-N87</f>
        <v>50</v>
      </c>
      <c r="O91" s="56">
        <f t="shared" si="8"/>
        <v>76.38</v>
      </c>
      <c r="P91" s="56">
        <f t="shared" si="8"/>
        <v>510</v>
      </c>
      <c r="Q91" s="56">
        <f t="shared" si="8"/>
        <v>43.800000000000011</v>
      </c>
      <c r="R91" s="56">
        <f t="shared" si="8"/>
        <v>-654.34</v>
      </c>
      <c r="S91" s="56">
        <f t="shared" si="8"/>
        <v>-95.050000000000011</v>
      </c>
      <c r="T91" s="56">
        <f t="shared" si="8"/>
        <v>700</v>
      </c>
      <c r="U91" s="56">
        <f t="shared" si="8"/>
        <v>-1268.8599999999999</v>
      </c>
      <c r="V91" s="56">
        <f t="shared" si="8"/>
        <v>300</v>
      </c>
      <c r="W91" s="56">
        <f t="shared" si="8"/>
        <v>-399</v>
      </c>
      <c r="X91" s="56">
        <f t="shared" si="8"/>
        <v>50</v>
      </c>
      <c r="Y91" s="56">
        <f t="shared" si="8"/>
        <v>100</v>
      </c>
      <c r="Z91" s="52"/>
      <c r="AA91" s="52"/>
      <c r="AB91" s="52"/>
      <c r="AC91" s="52"/>
      <c r="AD91" s="46"/>
      <c r="AE91" s="47"/>
    </row>
    <row r="92" spans="3:31" ht="15" thickTop="1" x14ac:dyDescent="0.3"/>
    <row r="94" spans="3:31" x14ac:dyDescent="0.3">
      <c r="C94" s="3" t="s">
        <v>60</v>
      </c>
      <c r="E94" s="4">
        <f>E87-SUM(G87:K87)</f>
        <v>0</v>
      </c>
    </row>
    <row r="95" spans="3:31" x14ac:dyDescent="0.3">
      <c r="C95" s="3" t="s">
        <v>59</v>
      </c>
      <c r="E95" s="4">
        <f>F87-SUM(M87:Y87)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7" sqref="E7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154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A7" s="38" t="s">
        <v>168</v>
      </c>
      <c r="B7" s="38" t="s">
        <v>134</v>
      </c>
      <c r="C7" s="40"/>
      <c r="D7" s="41">
        <v>0.71</v>
      </c>
      <c r="E7" s="41"/>
      <c r="F7" s="4">
        <f t="shared" si="0"/>
        <v>0.71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0.88</v>
      </c>
      <c r="E20" s="18">
        <f>SUM(E5:E19)</f>
        <v>0</v>
      </c>
      <c r="F20" s="18">
        <f>SUM(F6:F19)</f>
        <v>0.88</v>
      </c>
      <c r="G20" s="18">
        <f>G4+E5-E8+D20-E9-E10</f>
        <v>2301.3000000000002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2023-02-13T11:08:35Z</cp:lastPrinted>
  <dcterms:created xsi:type="dcterms:W3CDTF">2011-06-26T08:01:14Z</dcterms:created>
  <dcterms:modified xsi:type="dcterms:W3CDTF">2023-04-15T09:07:42Z</dcterms:modified>
  <cp:category/>
  <cp:contentStatus/>
</cp:coreProperties>
</file>